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1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<sst xmlns="http://schemas.openxmlformats.org/spreadsheetml/2006/main" count="518" uniqueCount="499">
  <si>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</si>
  <si>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</si>
  <si>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</si>
  <si>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</si>
  <si>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</si>
  <si>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</si>
  <si>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</si>
  <si>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</si>
  <si>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</si>
  <si>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</si>
  <si>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</si>
  <si>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</si>
  <si>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</si>
  <si>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</si>
  <si>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</si>
  <si>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</si>
  <si>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</si>
  <si>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</si>
  <si>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</si>
  <si>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</si>
  <si>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</si>
  <si>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</si>
  <si>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</si>
  <si>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</si>
  <si>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</si>
  <si>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</si>
  <si>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</si>
  <si>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</si>
  <si>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</si>
  <si>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</si>
  <si>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</si>
  <si>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</si>
  <si>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</si>
  <si>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</si>
  <si>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</si>
  <si>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</si>
  <si>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</si>
  <si>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</si>
  <si>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</si>
  <si>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</si>
  <si>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</si>
  <si>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</si>
  <si>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</si>
  <si>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</si>
  <si>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</si>
  <si>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</si>
  <si>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</si>
  <si>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</si>
  <si>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</si>
  <si>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</si>
  <si>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</si>
  <si>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</si>
  <si>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</si>
  <si>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</si>
  <si>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</si>
  <si>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</si>
  <si>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</si>
  <si>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</si>
  <si>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</si>
  <si>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</si>
  <si>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</si>
  <si>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</si>
  <si>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</si>
  <si>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</si>
  <si>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</si>
  <si>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</si>
  <si>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</si>
  <si>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</si>
  <si>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</si>
  <si>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</si>
  <si>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</si>
  <si>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</si>
  <si>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</si>
  <si>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</si>
  <si>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</si>
  <si>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</si>
  <si>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</si>
  <si>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</si>
  <si>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</si>
  <si>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</si>
  <si>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</si>
  <si>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</si>
  <si>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</si>
  <si>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</si>
  <si>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</si>
  <si>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</si>
  <si>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</si>
  <si>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</si>
  <si>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</si>
  <si>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</si>
  <si>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</si>
  <si>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</si>
  <si>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</si>
  <si>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</si>
  <si>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</si>
  <si>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</si>
  <si>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</si>
  <si>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</si>
  <si>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</si>
  <si>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</si>
  <si>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</si>
  <si>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</si>
  <si>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</si>
  <si>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</si>
  <si>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</si>
  <si>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</si>
  <si>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</si>
  <si>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</si>
  <si>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</si>
  <si>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</si>
  <si>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</si>
  <si>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</si>
  <si>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</si>
  <si>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</si>
  <si>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</si>
  <si>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</si>
  <si>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</si>
  <si>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</si>
  <si>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</si>
  <si>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</si>
  <si>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</si>
  <si>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</si>
  <si>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</si>
  <si>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</si>
  <si>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</si>
  <si>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</si>
  <si>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</si>
  <si>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</si>
  <si>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</si>
  <si>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</si>
  <si>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</si>
  <si>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</si>
  <si>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</si>
  <si>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</si>
  <si>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</si>
  <si>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</si>
  <si>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</si>
  <si>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</si>
  <si>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</si>
  <si>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</si>
  <si>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</si>
  <si>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</si>
  <si>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</si>
  <si>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</si>
  <si>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</si>
  <si>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</si>
  <si>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</si>
  <si>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</si>
  <si>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</si>
  <si>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</si>
  <si>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</si>
  <si>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</si>
  <si>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</si>
  <si>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</si>
  <si>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</si>
  <si>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</si>
  <si>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</si>
  <si>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</si>
  <si>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</si>
  <si>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</si>
  <si>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</si>
  <si>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</si>
  <si>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</si>
  <si>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</si>
  <si>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</si>
  <si>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</si>
  <si>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</si>
  <si>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</si>
  <si>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</si>
  <si>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</si>
  <si>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</si>
  <si>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</si>
  <si>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</si>
  <si>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</si>
  <si>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</si>
  <si>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</si>
  <si>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</si>
  <si>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</si>
  <si>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</si>
  <si>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</si>
  <si>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</si>
  <si>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</si>
  <si>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</si>
  <si>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</si>
  <si>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</si>
  <si>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</si>
  <si>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</si>
  <si>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</si>
  <si>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</si>
  <si>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</si>
  <si>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</si>
  <si>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</si>
  <si>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</si>
  <si>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</si>
  <si>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</si>
  <si>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</si>
  <si>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</si>
  <si>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</si>
  <si>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</si>
  <si>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</si>
  <si>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</si>
  <si>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</si>
  <si>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</si>
  <si>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</si>
  <si>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</si>
  <si>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</si>
  <si>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</si>
  <si>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</si>
  <si>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</si>
  <si>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</si>
  <si>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</si>
  <si>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</si>
  <si>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</si>
  <si>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</si>
  <si>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</si>
  <si>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</si>
  <si>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</si>
  <si>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</si>
  <si>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</si>
  <si>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</si>
  <si>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</si>
  <si>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</si>
  <si>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</si>
  <si>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</si>
  <si>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</si>
  <si>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</si>
  <si>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</si>
  <si>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</si>
  <si>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</si>
  <si>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</si>
  <si>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</si>
  <si>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</si>
  <si>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</si>
  <si>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</si>
  <si>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</si>
  <si>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</si>
  <si>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</si>
  <si>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</si>
  <si>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</si>
  <si>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</si>
  <si>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</si>
  <si>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</si>
  <si>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</si>
  <si>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</si>
  <si>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</si>
  <si>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</si>
  <si>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</si>
  <si>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</si>
  <si>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</si>
  <si>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</si>
  <si>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</si>
  <si>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</si>
  <si>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</si>
  <si>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</si>
  <si>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</si>
  <si>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</si>
  <si>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</si>
  <si>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</si>
  <si>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</si>
  <si>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</si>
  <si>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</si>
  <si>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</si>
  <si>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</si>
  <si>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</si>
  <si>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</si>
  <si>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</si>
  <si>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</si>
  <si>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</si>
  <si>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</si>
  <si>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</si>
  <si>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</si>
  <si>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</si>
  <si>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</si>
  <si>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</si>
  <si>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</si>
  <si>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</si>
  <si>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</si>
  <si>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</si>
  <si>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</si>
  <si>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</si>
  <si>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</si>
  <si>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</si>
  <si>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</si>
  <si>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</si>
  <si>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</si>
  <si>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</si>
  <si>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</si>
  <si>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</si>
  <si>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</si>
  <si>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</si>
  <si>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</si>
  <si>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</si>
  <si>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</si>
  <si>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</si>
  <si>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</si>
  <si>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</si>
  <si>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</si>
  <si>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</si>
  <si>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</si>
  <si>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</si>
  <si>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</si>
  <si>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</si>
  <si>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</si>
  <si>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</si>
  <si>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</si>
  <si>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</si>
  <si>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</si>
  <si>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</si>
  <si>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</si>
  <si>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</si>
  <si>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</si>
  <si>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</si>
  <si>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</si>
  <si>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</si>
  <si>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</si>
  <si>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</si>
  <si>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</si>
  <si>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</si>
  <si>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</si>
  <si>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</si>
  <si>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</si>
  <si>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</si>
  <si>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</si>
  <si>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</si>
  <si>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</si>
  <si>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</si>
  <si>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</si>
  <si>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</si>
  <si>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</si>
  <si>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</si>
  <si>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</si>
  <si>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</si>
  <si>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</si>
  <si>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</si>
  <si>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</si>
  <si>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</si>
  <si>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</si>
  <si>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</si>
  <si>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</si>
  <si>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</si>
  <si>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</si>
  <si>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</si>
  <si>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</si>
  <si>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</si>
  <si>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</si>
  <si>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</si>
  <si>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</si>
  <si>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</si>
  <si>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</si>
  <si>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</si>
  <si>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</si>
  <si>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</si>
  <si>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</si>
  <si>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</si>
  <si>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</si>
  <si>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</si>
  <si>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</si>
  <si>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</si>
  <si>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</si>
  <si>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</si>
  <si>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</si>
  <si>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</si>
  <si>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</si>
  <si>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</si>
  <si>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</si>
  <si>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</si>
  <si>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</si>
  <si>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</si>
  <si>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</si>
  <si>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</si>
  <si>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</si>
  <si>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</si>
  <si>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</si>
  <si>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</si>
  <si>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</si>
  <si>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</si>
  <si>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</si>
  <si>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</si>
  <si>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</si>
  <si>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</si>
  <si>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</si>
  <si>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</si>
  <si>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</si>
  <si>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</si>
  <si>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</si>
  <si>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</si>
  <si>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</si>
  <si>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</si>
  <si>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</si>
  <si>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</si>
  <si>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</si>
  <si>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</si>
  <si>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</si>
  <si>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</si>
  <si>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</si>
  <si>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</si>
  <si>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</si>
  <si>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</si>
  <si>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</si>
  <si>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</si>
  <si>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</si>
  <si>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</si>
  <si>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</si>
  <si>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</si>
  <si>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</si>
  <si>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</si>
  <si>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</si>
  <si>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</si>
  <si>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</si>
  <si>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</si>
  <si>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</si>
  <si>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</si>
  <si>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</si>
  <si>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</si>
  <si>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</si>
  <si>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</si>
  <si>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</si>
  <si>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</si>
  <si>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</si>
  <si>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</si>
  <si>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</si>
  <si>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</si>
  <si>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</si>
  <si>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</si>
  <si>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</si>
  <si>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</si>
  <si>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</si>
  <si>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</si>
  <si>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</si>
  <si>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</si>
  <si>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</si>
  <si>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</si>
  <si>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</si>
  <si>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</si>
  <si>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</si>
  <si>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</si>
  <si>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</si>
  <si>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</si>
  <si>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</si>
  <si>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</si>
  <si>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</si>
  <si>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</si>
  <si>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</si>
  <si>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</si>
  <si>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</si>
  <si>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</si>
  <si>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</si>
  <si>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</si>
  <si>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</si>
  <si>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</si>
  <si>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</si>
  <si>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</si>
  <si>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</si>
  <si>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</si>
  <si>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</si>
  <si>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</si>
  <si>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</si>
  <si>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</si>
  <si>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</si>
  <si>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</si>
  <si>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</si>
  <si>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</si>
  <si>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</si>
  <si>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</si>
  <si>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</si>
  <si>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</si>
  <si>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</si>
  <si>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</si>
  <si>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</si>
  <si>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</si>
  <si>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</si>
  <si>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</si>
  <si>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</si>
  <si>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</si>
  <si>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</si>
  <si>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</si>
  <si>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</si>
  <si>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</si>
  <si>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</si>
  <si>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</si>
  <si>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</si>
  <si>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</si>
  <si>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</si>
  <si>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</si>
  <si>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</si>
  <si>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</si>
  <si>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</si>
  <si>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</si>
  <si>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</si>
  <si>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</si>
  <si>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</si>
  <si>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</si>
  <si>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</si>
  <si>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</si>
  <si>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</si>
  <si>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</si>
  <si>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</si>
  <si>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</si>
  <si>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Company: Pacific Petroleum Transportation Joint Stock Company (PVP)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</si>
</sst>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zoomScale="120" zoomScaleNormal="120" zoomScalePageLayoutView="0" workbookViewId="0" topLeftCell="B1">
      <selection activeCell="D62" sqref="D1:D16384"/>
    </sheetView>
  </sheetViews>
  <sheetFormatPr defaultColWidth="9.140625" defaultRowHeight="12"/>
  <cols>
    <col min="1" max="1" width="47.140625" style="0" hidden="1" customWidth="1"/>
    <col min="2" max="2" width="51.00390625" style="0" customWidth="1"/>
    <col min="3" max="3" width="10.140625" style="0" hidden="1" customWidth="1"/>
    <col min="4" max="4" width="10.71093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498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1249566314376</v>
      </c>
      <c r="F10" s="24">
        <v>1016709150257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519929878372</v>
      </c>
      <c r="F11" s="20">
        <f>F12+F13</f>
        <v>648356252821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32994326656</v>
      </c>
      <c r="F12" s="21">
        <v>6357606328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486935551716</v>
      </c>
      <c r="F13" s="21">
        <v>641998646493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289135000000</v>
      </c>
      <c r="F14" s="20">
        <f>F15+F16+F17</f>
        <v>131000000000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289135000000</v>
      </c>
      <c r="F17" s="21">
        <v>131000000000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419575551691</v>
      </c>
      <c r="F18" s="20">
        <f>F19+F22+F23+F24+F25+F26+F27+F28</f>
        <v>221657060336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406325897707</v>
      </c>
      <c r="F19" s="21">
        <v>217233306283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>
        <v>283881931</v>
      </c>
      <c r="F20" s="21">
        <v>306880317</v>
      </c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/>
      <c r="F22" s="21"/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93249653984</v>
      </c>
      <c r="F26" s="21">
        <v>84423754053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-80000000000</v>
      </c>
      <c r="F27" s="21">
        <v>-80000000000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11880213338</v>
      </c>
      <c r="F29" s="20">
        <f>F30+F31</f>
        <v>8103764677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11880213338</v>
      </c>
      <c r="F30" s="21">
        <v>8103764677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8761789044</v>
      </c>
      <c r="F32" s="20">
        <f>F33+F36+F37+F38+F39</f>
        <v>7285192106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554685455</v>
      </c>
      <c r="F33" s="21">
        <v>982314344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6302877762</v>
      </c>
      <c r="F36" s="21">
        <v>6302877762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1904225827</v>
      </c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1767278813176</v>
      </c>
      <c r="F43" s="20">
        <f>F44+F54+F64+F67+F70+F76</f>
        <v>1926500047774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395000000</v>
      </c>
      <c r="F44" s="20">
        <f>F45+F46+F47+F48+F49+F50+F53</f>
        <v>395000000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395000000</v>
      </c>
      <c r="F50" s="21">
        <v>395000000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1735045811891</v>
      </c>
      <c r="F54" s="20">
        <f>F55+F58+F61</f>
        <v>1922993936657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1735045811891</v>
      </c>
      <c r="F55" s="20">
        <f>F56+F57</f>
        <v>1922993936657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2856292805545</v>
      </c>
      <c r="F56" s="21">
        <v>2856292805545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-1121246993654</v>
      </c>
      <c r="F57" s="21">
        <v>-933298868888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0</v>
      </c>
      <c r="F61" s="20">
        <f>F62+F63</f>
        <v>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65000000</v>
      </c>
      <c r="F62" s="21">
        <v>65000000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-65000000</v>
      </c>
      <c r="F63" s="21">
        <v>-65000000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1"/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20075504044</v>
      </c>
      <c r="F67" s="20">
        <f>F68+F69</f>
        <v>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20075504044</v>
      </c>
      <c r="F69" s="21"/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0</v>
      </c>
      <c r="F70" s="20">
        <f>F71+F72+F73+F74+F75</f>
        <v>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11762497241</v>
      </c>
      <c r="F76" s="20">
        <f>F77+F78+F79+F80</f>
        <v>3111111117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2511111123</v>
      </c>
      <c r="F77" s="21">
        <v>3111111117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9251386118</v>
      </c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3016845127552</v>
      </c>
      <c r="F81" s="20">
        <f>F10+F43</f>
        <v>2943209198031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1831775760551</v>
      </c>
      <c r="F83" s="20">
        <f>F84+F106</f>
        <v>1850757789820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829837021855</v>
      </c>
      <c r="F84" s="20">
        <f>F85+F88+F89+F90+F91+F92+F93+F94+F95+F97+F98+F99+F100+F101+F102</f>
        <v>679190094725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332258068305</v>
      </c>
      <c r="F85" s="21">
        <v>235647820075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/>
      <c r="F88" s="21"/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4447525927</v>
      </c>
      <c r="F89" s="21">
        <v>8382754126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3908432553</v>
      </c>
      <c r="F90" s="21">
        <v>3706645479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41023922664</v>
      </c>
      <c r="F91" s="21">
        <v>7726586472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2407907441</v>
      </c>
      <c r="F95" s="21">
        <v>5572734807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311493409489</v>
      </c>
      <c r="F97" s="21">
        <v>303242918290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>
        <v>128287784531</v>
      </c>
      <c r="F98" s="21">
        <v>110687784531</v>
      </c>
    </row>
    <row r="99" spans="1:6" ht="12">
      <c r="A99" s="3" t="s">
        <v>175</v>
      </c>
      <c r="B99" s="7" t="s">
        <v>364</v>
      </c>
      <c r="C99" s="4" t="s">
        <v>176</v>
      </c>
      <c r="D99" s="4"/>
      <c r="E99" s="21"/>
      <c r="F99" s="21"/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>
        <v>6009970945</v>
      </c>
      <c r="F100" s="21">
        <v>4222850945</v>
      </c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1001938738696</v>
      </c>
      <c r="F106" s="20">
        <f>SUM(F107:F119)</f>
        <v>1171567695095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1001938738696</v>
      </c>
      <c r="F114" s="21">
        <v>1171567695095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1185069367001</v>
      </c>
      <c r="F120" s="20">
        <f>F121+F139</f>
        <v>1092451408211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1185069367001</v>
      </c>
      <c r="F121" s="20">
        <f>F122+F125+F126+F127+F128+F129+F130+F131+F132+F133+F134+F137+F138</f>
        <v>1092451408211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942750280000</v>
      </c>
      <c r="F122" s="20">
        <f>F123+F124</f>
        <v>942750280000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942750280000</v>
      </c>
      <c r="F123" s="21">
        <v>942750280000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49451317900</v>
      </c>
      <c r="F131" s="21">
        <v>5401849150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>
        <v>1874782311</v>
      </c>
      <c r="F133" s="21">
        <v>1874782311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190992986790</v>
      </c>
      <c r="F134" s="20">
        <f>F135+F136</f>
        <v>142424496750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94275028000</v>
      </c>
      <c r="F135" s="21">
        <v>70414457371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96717958790</v>
      </c>
      <c r="F136" s="21">
        <v>72010039379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3016845127552</v>
      </c>
      <c r="F147" s="20">
        <f>F83+F120</f>
        <v>2943209198031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B1">
      <selection activeCell="G4" sqref="G4"/>
    </sheetView>
  </sheetViews>
  <sheetFormatPr defaultColWidth="18.7109375" defaultRowHeight="12"/>
  <cols>
    <col min="1" max="1" width="23.8515625" style="0" hidden="1" customWidth="1"/>
    <col min="2" max="2" width="43.00390625" style="0" customWidth="1"/>
    <col min="3" max="3" width="13.28125" style="0" hidden="1" customWidth="1"/>
    <col min="4" max="4" width="18.5742187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498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322671767975</v>
      </c>
      <c r="F9" s="21">
        <v>225476682272</v>
      </c>
      <c r="G9" s="21">
        <v>995097796437</v>
      </c>
      <c r="H9" s="21">
        <v>671285619044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322671767975</v>
      </c>
      <c r="F11" s="20">
        <f>F9-F10</f>
        <v>225476682272</v>
      </c>
      <c r="G11" s="20">
        <f>G9-G10</f>
        <v>995097796437</v>
      </c>
      <c r="H11" s="20">
        <f>H9-H10</f>
        <v>671285619044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301242439598</v>
      </c>
      <c r="F12" s="21">
        <v>201544552561</v>
      </c>
      <c r="G12" s="21">
        <v>862911977128</v>
      </c>
      <c r="H12" s="21">
        <v>589106722965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21429328377</v>
      </c>
      <c r="F13" s="20">
        <f>F11-F12</f>
        <v>23932129711</v>
      </c>
      <c r="G13" s="20">
        <f>G11-G12</f>
        <v>132185819309</v>
      </c>
      <c r="H13" s="20">
        <f>H11-H12</f>
        <v>82178896079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11599570408</v>
      </c>
      <c r="F14" s="21">
        <v>11530776759</v>
      </c>
      <c r="G14" s="21">
        <v>50281834801</v>
      </c>
      <c r="H14" s="21">
        <v>33995359169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28043450315</v>
      </c>
      <c r="F15" s="21">
        <v>16755399511</v>
      </c>
      <c r="G15" s="21">
        <v>48180391960</v>
      </c>
      <c r="H15" s="21">
        <v>54391072982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13537087781</v>
      </c>
      <c r="F16" s="21">
        <v>16750813208</v>
      </c>
      <c r="G16" s="21">
        <v>24533439609</v>
      </c>
      <c r="H16" s="21">
        <v>53443889544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/>
      <c r="F18" s="21"/>
      <c r="G18" s="21"/>
      <c r="H18" s="21"/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4203662151</v>
      </c>
      <c r="F19" s="21">
        <v>3716018336</v>
      </c>
      <c r="G19" s="21">
        <v>12985062189</v>
      </c>
      <c r="H19" s="21">
        <v>8810428809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781786319</v>
      </c>
      <c r="F20" s="20">
        <f>F13+F14-F15+F17-F18-F19</f>
        <v>14991488623</v>
      </c>
      <c r="G20" s="20">
        <f>G13+G14-G15+G17-G18-G19</f>
        <v>121302199961</v>
      </c>
      <c r="H20" s="20">
        <f>H13+H14-H15+H17-H18-H19</f>
        <v>52972753457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/>
      <c r="F21" s="21">
        <v>1196028</v>
      </c>
      <c r="G21" s="21"/>
      <c r="H21" s="21">
        <v>468189941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/>
      <c r="F22" s="21"/>
      <c r="G22" s="21"/>
      <c r="H22" s="21"/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0</v>
      </c>
      <c r="F23" s="20">
        <v>1196028</v>
      </c>
      <c r="G23" s="20">
        <f>G21-G22</f>
        <v>0</v>
      </c>
      <c r="H23" s="20">
        <v>468489941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781786319</v>
      </c>
      <c r="F24" s="20">
        <f>F20+F23</f>
        <v>14992684651</v>
      </c>
      <c r="G24" s="20">
        <f>G20+G23</f>
        <v>121302199961</v>
      </c>
      <c r="H24" s="20">
        <f>H20+H23</f>
        <v>53441243398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191970878</v>
      </c>
      <c r="F25" s="21">
        <v>1417143493</v>
      </c>
      <c r="G25" s="21">
        <v>33835627289</v>
      </c>
      <c r="H25" s="21">
        <v>12286461764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>
        <v>-3082286287</v>
      </c>
      <c r="F26" s="21"/>
      <c r="G26" s="21">
        <v>-9251386118</v>
      </c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3672101728</v>
      </c>
      <c r="F27" s="20">
        <f>F24-F25-F26</f>
        <v>13575541158</v>
      </c>
      <c r="G27" s="20">
        <f>G24-G25-G26</f>
        <v>96717958790</v>
      </c>
      <c r="H27" s="20">
        <f>H24-H25-H26</f>
        <v>41154781634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39</v>
      </c>
      <c r="F30" s="21">
        <v>144</v>
      </c>
      <c r="G30" s="21">
        <v>1026</v>
      </c>
      <c r="H30" s="21">
        <v>422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2018-10-30T09:48:38Z</dcterms:modified>
  <cp:category/>
  <cp:version/>
  <cp:contentType/>
  <cp:contentStatus/>
</cp:coreProperties>
</file>